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007"/>
  <workbookPr autoCompressPictures="0"/>
  <bookViews>
    <workbookView xWindow="0" yWindow="0" windowWidth="19560" windowHeight="8340"/>
  </bookViews>
  <sheets>
    <sheet name="FY2013" sheetId="1" r:id="rId1"/>
  </sheets>
  <definedNames>
    <definedName name="_xlnm.Print_Area" localSheetId="0">'FY2013'!$A$1:$G$31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30" i="1"/>
  <c r="C19" i="1"/>
  <c r="C30" i="1"/>
  <c r="D19" i="1"/>
  <c r="D30" i="1"/>
  <c r="E19" i="1"/>
  <c r="E30" i="1"/>
  <c r="F19" i="1"/>
  <c r="F30" i="1"/>
  <c r="G30" i="1"/>
  <c r="B22" i="1"/>
  <c r="B25" i="1"/>
  <c r="B26" i="1"/>
  <c r="B27" i="1"/>
  <c r="C22" i="1"/>
  <c r="C25" i="1"/>
  <c r="C26" i="1"/>
  <c r="C27" i="1"/>
  <c r="D22" i="1"/>
  <c r="D25" i="1"/>
  <c r="D26" i="1"/>
  <c r="D27" i="1"/>
  <c r="E25" i="1"/>
  <c r="E26" i="1"/>
  <c r="E27" i="1"/>
  <c r="F23" i="1"/>
  <c r="F25" i="1"/>
  <c r="F26" i="1"/>
  <c r="F27" i="1"/>
  <c r="G27" i="1"/>
  <c r="G26" i="1"/>
  <c r="G25" i="1"/>
  <c r="G23" i="1"/>
  <c r="G22" i="1"/>
  <c r="G19" i="1"/>
  <c r="G17" i="1"/>
  <c r="G16" i="1"/>
  <c r="G13" i="1"/>
  <c r="E29" i="1"/>
  <c r="G24" i="1"/>
  <c r="F29" i="1"/>
  <c r="C29" i="1"/>
  <c r="F18" i="1"/>
  <c r="E18" i="1"/>
  <c r="D18" i="1"/>
  <c r="C18" i="1"/>
  <c r="B18" i="1"/>
  <c r="G18" i="1"/>
  <c r="D29" i="1"/>
  <c r="G29" i="1"/>
  <c r="B29" i="1"/>
</calcChain>
</file>

<file path=xl/sharedStrings.xml><?xml version="1.0" encoding="utf-8"?>
<sst xmlns="http://schemas.openxmlformats.org/spreadsheetml/2006/main" count="59" uniqueCount="50">
  <si>
    <t xml:space="preserve">Illinois Pension Liability Amortization </t>
  </si>
  <si>
    <t>Fiscal Year 2013</t>
  </si>
  <si>
    <t>Blue indicates input value; all other values calculated.</t>
  </si>
  <si>
    <t>Report Details</t>
  </si>
  <si>
    <t>Sponsor</t>
  </si>
  <si>
    <t>Illinois</t>
  </si>
  <si>
    <t>Plan</t>
  </si>
  <si>
    <t>SERS</t>
  </si>
  <si>
    <t>Judges</t>
  </si>
  <si>
    <t>General Assembly</t>
  </si>
  <si>
    <t>TRS</t>
  </si>
  <si>
    <t>SURS</t>
  </si>
  <si>
    <t>For Fiscal Year Ending</t>
  </si>
  <si>
    <t>Valuation Document Title</t>
  </si>
  <si>
    <t>Annual Actuarial Valuation as of June 30, 2013</t>
  </si>
  <si>
    <t>June 30, 2013 Actuarial Valuation of Pension Benefits</t>
  </si>
  <si>
    <t>Actuarial Valuation as of June 30, 2013</t>
  </si>
  <si>
    <t>Source</t>
  </si>
  <si>
    <t xml:space="preserve">https://www.srs.illinois.gov/PDFILES/Valuations/SERS/SERS%202013.pdf </t>
  </si>
  <si>
    <t>https://www.srs.illinois.gov/PDFILES/Valuations/JRS/JRS%202013.pdf</t>
  </si>
  <si>
    <t>https://www.srs.illinois.gov/PDFILES/Valuations/GARS/GA%202013.pdf</t>
  </si>
  <si>
    <t>http://trs.illinois.gov/pubs/actuarial/2013ValuationRept.pdf</t>
  </si>
  <si>
    <t>http://www.surs.com/pdfs/invinfo/avr13.pdf</t>
  </si>
  <si>
    <t>Pages</t>
  </si>
  <si>
    <t>2, 16, 36</t>
  </si>
  <si>
    <t>3, 16, 35</t>
  </si>
  <si>
    <t>1-2, 21, 32</t>
  </si>
  <si>
    <t>6, 18-21, 33</t>
  </si>
  <si>
    <t>Beginnning of Year</t>
  </si>
  <si>
    <t>Unfunded Actuarial Accrued Liability (UAAL, aka Debt)</t>
  </si>
  <si>
    <t>Year End Values</t>
  </si>
  <si>
    <t>Accrued Actuarial Liability</t>
  </si>
  <si>
    <t>Actuarial Value of Assets</t>
  </si>
  <si>
    <t>Funded Ratio</t>
  </si>
  <si>
    <t xml:space="preserve">Unfunded Actuarial Accrued Liability (UAAL, aka Debt) </t>
  </si>
  <si>
    <t>During Year</t>
  </si>
  <si>
    <t>Employer Full Payment</t>
  </si>
  <si>
    <t>Employer Normal Cost</t>
  </si>
  <si>
    <t>Interest Rate</t>
  </si>
  <si>
    <t>Interest on UAAL</t>
  </si>
  <si>
    <t>Employer Normal Cost + Interest</t>
  </si>
  <si>
    <t>Notes</t>
  </si>
  <si>
    <t>Negative Amorization as % of Debt</t>
  </si>
  <si>
    <t>Total Debt Reduction</t>
  </si>
  <si>
    <t>Debt increased in FY2013.  $3.4 million of the $5.9 billion increase was the (expected) result of the amortization schedule.  The other $2.5 billion was due to unexpected events.</t>
  </si>
  <si>
    <r>
      <t xml:space="preserve">Total in </t>
    </r>
    <r>
      <rPr>
        <b/>
        <sz val="11"/>
        <color theme="1"/>
        <rFont val="Calibri"/>
        <family val="2"/>
        <scheme val="minor"/>
      </rPr>
      <t>$BILLIONS</t>
    </r>
  </si>
  <si>
    <t>Principle Reduction Payment</t>
  </si>
  <si>
    <t>Principle Reduction Payment as shown here is somewhat different than "Expected increase in UAAL" as found on page 16.  The difference is repect to interest charges for payments within the fiscal year, specifically line 2.a.iv.  The difference is immaterial to the overall calculation.  Employer Full Payment is the Total Contribution Paid, less the Member Contributions as shown on page 16.</t>
  </si>
  <si>
    <t>The Principle Reduction Payment ties exactly to the "Employer cost in excess of contributions" as found on page 20.</t>
  </si>
  <si>
    <t>The authors were unable to locate the Principle Reduction Payment within the report.  Employer Normal Cost is the Total Normal Cost, less the Member Contributions as found on page 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</si>
</sst>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3" formatCode="_(* #,##0.00_);_(* \(#,##0.00\);_(* &quot;-&quot;??_);_(@_)"/>
    <numFmt numFmtId="164" formatCode="[$-409]mmmm\ d\,\ yyyy;@"/>
    <numFmt numFmtId="165" formatCode="0.0%"/>
    <numFmt numFmtId="166" formatCode="_(* #,##0_);_(* \(#,##0\);_(* &quot;-&quot;??_);_(@_)"/>
    <numFmt numFmtId="167" formatCode="&quot;$&quot;#,##0.0_);[Red]\(&quot;$&quot;#,##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8" tint="-0.249977111117893"/>
      <name val="Calibri"/>
      <family val="2"/>
      <scheme val="minor"/>
    </font>
    <font>
      <sz val="11"/>
      <color rgb="FF0070C0"/>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3" fillId="0" borderId="0" xfId="0" applyFont="1"/>
    <xf numFmtId="0" fontId="4" fillId="0" borderId="0" xfId="0" applyFont="1"/>
    <xf numFmtId="0" fontId="2" fillId="0" borderId="0" xfId="0" quotePrefix="1" applyFont="1" applyAlignment="1">
      <alignment horizontal="left" vertical="top"/>
    </xf>
    <xf numFmtId="0" fontId="0" fillId="0" borderId="1" xfId="0" applyBorder="1" applyAlignment="1">
      <alignment vertical="top" wrapText="1"/>
    </xf>
    <xf numFmtId="0" fontId="0" fillId="0" borderId="1" xfId="0" quotePrefix="1" applyFont="1" applyBorder="1" applyAlignment="1">
      <alignment horizontal="left" vertical="top" wrapText="1"/>
    </xf>
    <xf numFmtId="0" fontId="0" fillId="0" borderId="1" xfId="0" applyFont="1" applyBorder="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1" xfId="0" quotePrefix="1" applyBorder="1" applyAlignment="1">
      <alignment horizontal="left" vertical="top" wrapText="1"/>
    </xf>
    <xf numFmtId="164" fontId="5" fillId="0" borderId="1" xfId="0" applyNumberFormat="1" applyFont="1" applyBorder="1" applyAlignment="1">
      <alignment horizontal="left" vertical="top" wrapText="1"/>
    </xf>
    <xf numFmtId="0" fontId="5" fillId="2"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5" fillId="0" borderId="0" xfId="0" quotePrefix="1" applyFont="1" applyAlignment="1">
      <alignment horizontal="left" vertical="top" wrapText="1"/>
    </xf>
    <xf numFmtId="6" fontId="5" fillId="0" borderId="2" xfId="0" applyNumberFormat="1" applyFont="1" applyBorder="1" applyAlignment="1">
      <alignment horizontal="left" vertical="top" wrapText="1"/>
    </xf>
    <xf numFmtId="6" fontId="5" fillId="0" borderId="0" xfId="0" applyNumberFormat="1" applyFont="1" applyBorder="1" applyAlignment="1">
      <alignment horizontal="left" vertical="top" wrapText="1"/>
    </xf>
    <xf numFmtId="0" fontId="0" fillId="0" borderId="0" xfId="0" applyBorder="1" applyAlignment="1">
      <alignment vertical="top" wrapText="1"/>
    </xf>
    <xf numFmtId="0" fontId="0" fillId="0" borderId="0" xfId="0" applyBorder="1"/>
    <xf numFmtId="0" fontId="2" fillId="0" borderId="0" xfId="0" quotePrefix="1" applyFont="1" applyBorder="1" applyAlignment="1">
      <alignment horizontal="left" vertical="top"/>
    </xf>
    <xf numFmtId="6" fontId="5" fillId="0" borderId="1" xfId="0" applyNumberFormat="1" applyFont="1" applyBorder="1" applyAlignment="1">
      <alignment horizontal="left" vertical="top" wrapText="1"/>
    </xf>
    <xf numFmtId="6" fontId="6" fillId="0" borderId="1" xfId="0" applyNumberFormat="1" applyFont="1" applyBorder="1" applyAlignment="1">
      <alignment horizontal="left" vertical="top" wrapText="1"/>
    </xf>
    <xf numFmtId="6" fontId="0" fillId="0" borderId="1" xfId="0" applyNumberFormat="1" applyFont="1" applyBorder="1" applyAlignment="1">
      <alignment horizontal="left" vertical="top" wrapText="1"/>
    </xf>
    <xf numFmtId="165" fontId="6" fillId="0" borderId="1" xfId="2" applyNumberFormat="1" applyFont="1" applyBorder="1" applyAlignment="1">
      <alignment horizontal="left" vertical="top" wrapText="1"/>
    </xf>
    <xf numFmtId="0" fontId="0" fillId="0" borderId="0" xfId="0" quotePrefix="1" applyBorder="1" applyAlignment="1">
      <alignment horizontal="left" vertical="top" wrapText="1"/>
    </xf>
    <xf numFmtId="6" fontId="0" fillId="0" borderId="0" xfId="0" applyNumberFormat="1" applyFont="1" applyBorder="1" applyAlignment="1">
      <alignment horizontal="left" vertical="top" wrapText="1"/>
    </xf>
    <xf numFmtId="0" fontId="2" fillId="0" borderId="0" xfId="0" quotePrefix="1" applyFont="1" applyBorder="1" applyAlignment="1">
      <alignment horizontal="left" vertical="top" wrapText="1"/>
    </xf>
    <xf numFmtId="164" fontId="5" fillId="0" borderId="0" xfId="0" applyNumberFormat="1" applyFont="1" applyAlignment="1">
      <alignment horizontal="left" vertical="top" wrapText="1"/>
    </xf>
    <xf numFmtId="10" fontId="5" fillId="0" borderId="1" xfId="2" applyNumberFormat="1" applyFont="1" applyBorder="1" applyAlignment="1">
      <alignment horizontal="left" vertical="top" wrapText="1"/>
    </xf>
    <xf numFmtId="10" fontId="6" fillId="0" borderId="1" xfId="2" applyNumberFormat="1" applyFont="1" applyBorder="1" applyAlignment="1">
      <alignment horizontal="left" vertical="top" wrapText="1"/>
    </xf>
    <xf numFmtId="0" fontId="0" fillId="0" borderId="1" xfId="0" applyBorder="1"/>
    <xf numFmtId="6" fontId="0" fillId="0" borderId="1" xfId="0" applyNumberFormat="1" applyBorder="1" applyAlignment="1">
      <alignment horizontal="left"/>
    </xf>
    <xf numFmtId="6" fontId="0" fillId="0" borderId="1" xfId="0" applyNumberFormat="1" applyBorder="1" applyAlignment="1">
      <alignment horizontal="left" vertical="top" wrapText="1"/>
    </xf>
    <xf numFmtId="6" fontId="0" fillId="0" borderId="1" xfId="0" quotePrefix="1" applyNumberFormat="1" applyBorder="1" applyAlignment="1">
      <alignment horizontal="left" vertical="top" wrapText="1"/>
    </xf>
    <xf numFmtId="165" fontId="0" fillId="0" borderId="1" xfId="2" applyNumberFormat="1" applyFont="1" applyBorder="1" applyAlignment="1">
      <alignment horizontal="left"/>
    </xf>
    <xf numFmtId="0" fontId="0" fillId="0" borderId="1" xfId="0" quotePrefix="1" applyBorder="1" applyAlignment="1">
      <alignment horizontal="left"/>
    </xf>
    <xf numFmtId="6" fontId="0" fillId="0" borderId="0" xfId="0" applyNumberFormat="1"/>
    <xf numFmtId="166" fontId="0" fillId="0" borderId="0" xfId="1" applyNumberFormat="1" applyFont="1"/>
    <xf numFmtId="167" fontId="6" fillId="0" borderId="1" xfId="0" applyNumberFormat="1" applyFont="1" applyBorder="1" applyAlignment="1">
      <alignment horizontal="left" vertical="top" wrapText="1"/>
    </xf>
    <xf numFmtId="6" fontId="0" fillId="0" borderId="3" xfId="0" quotePrefix="1" applyNumberFormat="1" applyBorder="1" applyAlignment="1">
      <alignment horizontal="left" vertical="top" wrapText="1"/>
    </xf>
    <xf numFmtId="6" fontId="0" fillId="0" borderId="4" xfId="0" applyNumberFormat="1" applyBorder="1" applyAlignment="1">
      <alignment horizontal="left" vertical="top" wrapText="1"/>
    </xf>
    <xf numFmtId="6" fontId="0" fillId="0" borderId="5" xfId="0" applyNumberFormat="1" applyBorder="1" applyAlignment="1">
      <alignment horizontal="left" vertical="top" wrapText="1"/>
    </xf>
    <xf numFmtId="6" fontId="0" fillId="0" borderId="1" xfId="0" quotePrefix="1" applyNumberFormat="1" applyBorder="1" applyAlignment="1">
      <alignment horizontal="center" vertical="top" wrapText="1"/>
    </xf>
    <xf numFmtId="6" fontId="0" fillId="0" borderId="1" xfId="0" applyNumberFormat="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topLeftCell="C13" workbookViewId="0">
      <selection activeCell="H22" sqref="H22"/>
    </sheetView>
  </sheetViews>
  <sheetFormatPr baseColWidth="10" defaultColWidth="8.83203125" defaultRowHeight="14" x14ac:dyDescent="0"/>
  <cols>
    <col min="1" max="1" width="26.6640625" customWidth="1"/>
    <col min="2" max="5" width="24.5" customWidth="1"/>
    <col min="6" max="6" width="26.5" customWidth="1"/>
    <col min="7" max="7" width="19.1640625" customWidth="1"/>
    <col min="8" max="8" width="24" customWidth="1"/>
  </cols>
  <sheetData>
    <row r="1" spans="1:12" ht="18">
      <c r="A1" s="1" t="s">
        <v>0</v>
      </c>
    </row>
    <row r="2" spans="1:12" ht="18">
      <c r="A2" s="1" t="s">
        <v>1</v>
      </c>
      <c r="C2" s="2" t="s">
        <v>2</v>
      </c>
    </row>
    <row r="4" spans="1:12">
      <c r="A4" s="3" t="s">
        <v>3</v>
      </c>
    </row>
    <row r="5" spans="1:12">
      <c r="A5" s="4" t="s">
        <v>4</v>
      </c>
      <c r="B5" s="5" t="s">
        <v>5</v>
      </c>
      <c r="C5" s="6" t="s">
        <v>5</v>
      </c>
      <c r="D5" s="6" t="s">
        <v>5</v>
      </c>
      <c r="E5" s="6" t="s">
        <v>5</v>
      </c>
      <c r="F5" s="6" t="s">
        <v>5</v>
      </c>
      <c r="G5" s="6" t="s">
        <v>5</v>
      </c>
      <c r="H5" s="7"/>
      <c r="I5" s="8"/>
      <c r="J5" s="8"/>
      <c r="K5" s="8"/>
      <c r="L5" s="8"/>
    </row>
    <row r="6" spans="1:12">
      <c r="A6" s="4" t="s">
        <v>6</v>
      </c>
      <c r="B6" s="6" t="s">
        <v>7</v>
      </c>
      <c r="C6" s="6" t="s">
        <v>8</v>
      </c>
      <c r="D6" s="6" t="s">
        <v>9</v>
      </c>
      <c r="E6" s="6" t="s">
        <v>10</v>
      </c>
      <c r="F6" s="6" t="s">
        <v>11</v>
      </c>
      <c r="G6" s="5" t="s">
        <v>45</v>
      </c>
      <c r="H6" s="7"/>
      <c r="I6" s="8"/>
      <c r="J6" s="8"/>
      <c r="K6" s="8"/>
      <c r="L6" s="8"/>
    </row>
    <row r="7" spans="1:12">
      <c r="A7" s="9" t="s">
        <v>12</v>
      </c>
      <c r="B7" s="10">
        <v>41455</v>
      </c>
      <c r="C7" s="10">
        <v>41455</v>
      </c>
      <c r="D7" s="10">
        <v>41455</v>
      </c>
      <c r="E7" s="10">
        <v>41455</v>
      </c>
      <c r="F7" s="10">
        <v>41455</v>
      </c>
      <c r="G7" s="11"/>
    </row>
    <row r="8" spans="1:12" ht="28">
      <c r="A8" s="4" t="s">
        <v>13</v>
      </c>
      <c r="B8" s="12" t="s">
        <v>14</v>
      </c>
      <c r="C8" s="12" t="s">
        <v>14</v>
      </c>
      <c r="D8" s="12" t="s">
        <v>14</v>
      </c>
      <c r="E8" s="12" t="s">
        <v>15</v>
      </c>
      <c r="F8" s="12" t="s">
        <v>16</v>
      </c>
      <c r="G8" s="11"/>
      <c r="H8" s="13"/>
      <c r="I8" s="8"/>
      <c r="J8" s="8"/>
      <c r="K8" s="8"/>
      <c r="L8" s="8"/>
    </row>
    <row r="9" spans="1:12" ht="42">
      <c r="A9" s="4" t="s">
        <v>17</v>
      </c>
      <c r="B9" s="12" t="s">
        <v>18</v>
      </c>
      <c r="C9" s="12" t="s">
        <v>19</v>
      </c>
      <c r="D9" s="12" t="s">
        <v>20</v>
      </c>
      <c r="E9" s="12" t="s">
        <v>21</v>
      </c>
      <c r="F9" s="12" t="s">
        <v>22</v>
      </c>
      <c r="G9" s="11"/>
      <c r="H9" s="13"/>
      <c r="I9" s="8"/>
      <c r="J9" s="8"/>
      <c r="K9" s="8"/>
      <c r="L9" s="8"/>
    </row>
    <row r="10" spans="1:12">
      <c r="A10" s="4" t="s">
        <v>23</v>
      </c>
      <c r="B10" s="12" t="s">
        <v>24</v>
      </c>
      <c r="C10" s="12" t="s">
        <v>25</v>
      </c>
      <c r="D10" s="12" t="s">
        <v>25</v>
      </c>
      <c r="E10" s="12" t="s">
        <v>26</v>
      </c>
      <c r="F10" s="12" t="s">
        <v>27</v>
      </c>
      <c r="G10" s="11"/>
      <c r="H10" s="13"/>
      <c r="I10" s="8"/>
      <c r="J10" s="8"/>
      <c r="K10" s="8"/>
      <c r="L10" s="8"/>
    </row>
    <row r="11" spans="1:12" s="17" customFormat="1">
      <c r="A11" s="14"/>
      <c r="B11" s="14"/>
      <c r="C11" s="14"/>
      <c r="D11" s="14"/>
      <c r="E11" s="14"/>
      <c r="F11" s="14"/>
      <c r="G11" s="14"/>
      <c r="H11" s="15"/>
      <c r="I11" s="16"/>
      <c r="J11" s="16"/>
      <c r="K11" s="16"/>
      <c r="L11" s="16"/>
    </row>
    <row r="12" spans="1:12" s="17" customFormat="1">
      <c r="A12" s="18" t="s">
        <v>28</v>
      </c>
    </row>
    <row r="13" spans="1:12" ht="28">
      <c r="A13" s="9" t="s">
        <v>29</v>
      </c>
      <c r="B13" s="19">
        <v>21613921865</v>
      </c>
      <c r="C13" s="19">
        <v>1420495797</v>
      </c>
      <c r="D13" s="19">
        <v>247379182</v>
      </c>
      <c r="E13" s="19">
        <v>52079548000</v>
      </c>
      <c r="F13" s="19">
        <v>19220311000</v>
      </c>
      <c r="G13" s="37">
        <f>ROUND(SUM(B13:F13),7)/1000000000</f>
        <v>94.581655843999997</v>
      </c>
      <c r="H13" s="13"/>
      <c r="I13" s="8"/>
      <c r="J13" s="8"/>
      <c r="K13" s="8"/>
      <c r="L13" s="8"/>
    </row>
    <row r="15" spans="1:12">
      <c r="A15" s="18" t="s">
        <v>30</v>
      </c>
      <c r="B15" s="17"/>
      <c r="C15" s="17"/>
      <c r="D15" s="17"/>
      <c r="E15" s="17"/>
      <c r="F15" s="17"/>
      <c r="G15" s="17"/>
    </row>
    <row r="16" spans="1:12">
      <c r="A16" s="9" t="s">
        <v>31</v>
      </c>
      <c r="B16" s="19">
        <v>34720764557</v>
      </c>
      <c r="C16" s="19">
        <v>2156804991</v>
      </c>
      <c r="D16" s="19">
        <v>320461498</v>
      </c>
      <c r="E16" s="19">
        <v>93886988000</v>
      </c>
      <c r="F16" s="19">
        <v>34373104000</v>
      </c>
      <c r="G16" s="37">
        <f>SUM(B16:F16)/1000000000</f>
        <v>165.458123046</v>
      </c>
    </row>
    <row r="17" spans="1:12">
      <c r="A17" s="4" t="s">
        <v>32</v>
      </c>
      <c r="B17" s="19">
        <v>11877418896</v>
      </c>
      <c r="C17" s="19">
        <v>610195584</v>
      </c>
      <c r="D17" s="19">
        <v>51849558</v>
      </c>
      <c r="E17" s="19">
        <v>38155191000</v>
      </c>
      <c r="F17" s="19">
        <v>14262600000</v>
      </c>
      <c r="G17" s="37">
        <f>SUM(B17:F17)/1000000000</f>
        <v>64.957255038</v>
      </c>
    </row>
    <row r="18" spans="1:12">
      <c r="A18" s="4" t="s">
        <v>33</v>
      </c>
      <c r="B18" s="22">
        <f t="shared" ref="B18:G18" si="0">B17/B16</f>
        <v>0.3420840251516124</v>
      </c>
      <c r="C18" s="22">
        <f t="shared" si="0"/>
        <v>0.28291643729787713</v>
      </c>
      <c r="D18" s="22">
        <f t="shared" si="0"/>
        <v>0.16179652882980658</v>
      </c>
      <c r="E18" s="22">
        <f t="shared" si="0"/>
        <v>0.40639487763735693</v>
      </c>
      <c r="F18" s="22">
        <f t="shared" si="0"/>
        <v>0.41493488629947417</v>
      </c>
      <c r="G18" s="22">
        <f t="shared" si="0"/>
        <v>0.39259030528190414</v>
      </c>
    </row>
    <row r="19" spans="1:12" ht="28">
      <c r="A19" s="9" t="s">
        <v>34</v>
      </c>
      <c r="B19" s="21">
        <f>B16-B17</f>
        <v>22843345661</v>
      </c>
      <c r="C19" s="21">
        <f>C16-C17</f>
        <v>1546609407</v>
      </c>
      <c r="D19" s="21">
        <f>D16-D17</f>
        <v>268611940</v>
      </c>
      <c r="E19" s="21">
        <f>E16-E17</f>
        <v>55731797000</v>
      </c>
      <c r="F19" s="21">
        <f>F16-F17</f>
        <v>20110504000</v>
      </c>
      <c r="G19" s="37">
        <f>SUM(B19:F19)/1000000000</f>
        <v>100.500868008</v>
      </c>
    </row>
    <row r="20" spans="1:12">
      <c r="A20" s="23"/>
      <c r="B20" s="24"/>
      <c r="C20" s="24"/>
      <c r="D20" s="24"/>
      <c r="E20" s="24"/>
      <c r="F20" s="24"/>
      <c r="G20" s="24"/>
    </row>
    <row r="21" spans="1:12">
      <c r="A21" s="25" t="s">
        <v>35</v>
      </c>
      <c r="B21" s="17"/>
      <c r="C21" s="17"/>
      <c r="D21" s="17"/>
      <c r="E21" s="17"/>
      <c r="F21" s="17"/>
      <c r="G21" s="17"/>
      <c r="H21" s="13"/>
      <c r="I21" s="8"/>
      <c r="J21" s="8"/>
      <c r="K21" s="8"/>
      <c r="L21" s="8"/>
    </row>
    <row r="22" spans="1:12">
      <c r="A22" s="9" t="s">
        <v>36</v>
      </c>
      <c r="B22" s="19">
        <f>1847793731-248169706</f>
        <v>1599624025</v>
      </c>
      <c r="C22" s="19">
        <f>108207565-16368637</f>
        <v>91838928</v>
      </c>
      <c r="D22" s="19">
        <f>16138035-1451227</f>
        <v>14686808</v>
      </c>
      <c r="E22" s="19">
        <v>2858065000</v>
      </c>
      <c r="F22" s="19">
        <v>1401481000</v>
      </c>
      <c r="G22" s="37">
        <f>SUM(B22:F22)/1000000000</f>
        <v>5.9656957610000001</v>
      </c>
    </row>
    <row r="23" spans="1:12">
      <c r="A23" s="4" t="s">
        <v>37</v>
      </c>
      <c r="B23" s="19">
        <v>554408091</v>
      </c>
      <c r="C23" s="19">
        <v>44659628</v>
      </c>
      <c r="D23" s="19">
        <v>3108142</v>
      </c>
      <c r="E23" s="19">
        <v>817433000</v>
      </c>
      <c r="F23" s="19">
        <f>699747000-245141000</f>
        <v>454606000</v>
      </c>
      <c r="G23" s="37">
        <f>SUM(B23:F23)/1000000000</f>
        <v>1.874214861</v>
      </c>
      <c r="H23" s="26"/>
      <c r="I23" s="8"/>
      <c r="J23" s="8"/>
      <c r="K23" s="8"/>
      <c r="L23" s="8"/>
    </row>
    <row r="24" spans="1:12">
      <c r="A24" s="4" t="s">
        <v>38</v>
      </c>
      <c r="B24" s="27">
        <v>7.7499999999999999E-2</v>
      </c>
      <c r="C24" s="27">
        <v>7.0000000000000007E-2</v>
      </c>
      <c r="D24" s="27">
        <v>7.0000000000000007E-2</v>
      </c>
      <c r="E24" s="27">
        <v>0.08</v>
      </c>
      <c r="F24" s="27">
        <v>7.7499999999999999E-2</v>
      </c>
      <c r="G24" s="28">
        <f>G25/G13</f>
        <v>7.8744319594611603E-2</v>
      </c>
      <c r="H24" s="26"/>
      <c r="I24" s="8"/>
      <c r="J24" s="8"/>
      <c r="K24" s="8"/>
      <c r="L24" s="8"/>
    </row>
    <row r="25" spans="1:12">
      <c r="A25" s="29" t="s">
        <v>39</v>
      </c>
      <c r="B25" s="20">
        <f>B13*B24</f>
        <v>1675078944.5374999</v>
      </c>
      <c r="C25" s="20">
        <f>C13*C24</f>
        <v>99434705.790000007</v>
      </c>
      <c r="D25" s="20">
        <f>D13*D24</f>
        <v>17316542.740000002</v>
      </c>
      <c r="E25" s="20">
        <f>E13*E24</f>
        <v>4166363840</v>
      </c>
      <c r="F25" s="20">
        <f>F13*F24</f>
        <v>1489574102.5</v>
      </c>
      <c r="G25" s="37">
        <f>SUM(B25:F25)/1000000000</f>
        <v>7.4477681355675003</v>
      </c>
    </row>
    <row r="26" spans="1:12">
      <c r="A26" s="9" t="s">
        <v>40</v>
      </c>
      <c r="B26" s="20">
        <f>B23+B25</f>
        <v>2229487035.5374999</v>
      </c>
      <c r="C26" s="20">
        <f t="shared" ref="C26:F26" si="1">C23+C25</f>
        <v>144094333.79000002</v>
      </c>
      <c r="D26" s="20">
        <f t="shared" si="1"/>
        <v>20424684.740000002</v>
      </c>
      <c r="E26" s="20">
        <f t="shared" si="1"/>
        <v>4983796840</v>
      </c>
      <c r="F26" s="20">
        <f t="shared" si="1"/>
        <v>1944180102.5</v>
      </c>
      <c r="G26" s="37">
        <f>SUM(B26:F26)/1000000000</f>
        <v>9.321982996567499</v>
      </c>
    </row>
    <row r="27" spans="1:12">
      <c r="A27" s="29" t="s">
        <v>46</v>
      </c>
      <c r="B27" s="30">
        <f>B22-B26</f>
        <v>-629863010.5374999</v>
      </c>
      <c r="C27" s="30">
        <f t="shared" ref="C27:F27" si="2">C22-C26</f>
        <v>-52255405.790000021</v>
      </c>
      <c r="D27" s="30">
        <f t="shared" si="2"/>
        <v>-5737876.7400000021</v>
      </c>
      <c r="E27" s="30">
        <f t="shared" si="2"/>
        <v>-2125731840</v>
      </c>
      <c r="F27" s="30">
        <f t="shared" si="2"/>
        <v>-542699102.5</v>
      </c>
      <c r="G27" s="37">
        <f>SUM(B27:F27)/1000000000</f>
        <v>-3.3562872355675002</v>
      </c>
    </row>
    <row r="28" spans="1:12" ht="98">
      <c r="A28" s="4" t="s">
        <v>41</v>
      </c>
      <c r="B28" s="38" t="s">
        <v>47</v>
      </c>
      <c r="C28" s="39"/>
      <c r="D28" s="40"/>
      <c r="E28" s="31" t="s">
        <v>48</v>
      </c>
      <c r="F28" s="32" t="s">
        <v>49</v>
      </c>
      <c r="G28" s="11"/>
    </row>
    <row r="29" spans="1:12" ht="28">
      <c r="A29" s="9" t="s">
        <v>42</v>
      </c>
      <c r="B29" s="33">
        <f t="shared" ref="B29:G29" si="3">B27/B13</f>
        <v>-2.9141541940958613E-2</v>
      </c>
      <c r="C29" s="33">
        <f t="shared" si="3"/>
        <v>-3.6786737349283422E-2</v>
      </c>
      <c r="D29" s="33">
        <f t="shared" si="3"/>
        <v>-2.3194662920342269E-2</v>
      </c>
      <c r="E29" s="33">
        <f t="shared" si="3"/>
        <v>-4.0817017843549644E-2</v>
      </c>
      <c r="F29" s="33">
        <f t="shared" si="3"/>
        <v>-2.8235708698990353E-2</v>
      </c>
      <c r="G29" s="33">
        <f t="shared" si="3"/>
        <v>-3.5485604535230961E-2</v>
      </c>
    </row>
    <row r="30" spans="1:12">
      <c r="A30" s="34" t="s">
        <v>43</v>
      </c>
      <c r="B30" s="30">
        <f t="shared" ref="B30:F30" si="4">B13-B19</f>
        <v>-1229423796</v>
      </c>
      <c r="C30" s="30">
        <f t="shared" si="4"/>
        <v>-126113610</v>
      </c>
      <c r="D30" s="30">
        <f t="shared" si="4"/>
        <v>-21232758</v>
      </c>
      <c r="E30" s="30">
        <f t="shared" si="4"/>
        <v>-3652249000</v>
      </c>
      <c r="F30" s="30">
        <f t="shared" si="4"/>
        <v>-890193000</v>
      </c>
      <c r="G30" s="37">
        <f>SUM(B30:F30)/1000000000</f>
        <v>-5.9192121640000002</v>
      </c>
    </row>
    <row r="31" spans="1:12" ht="30.75" customHeight="1">
      <c r="A31" s="4" t="s">
        <v>41</v>
      </c>
      <c r="B31" s="41" t="s">
        <v>44</v>
      </c>
      <c r="C31" s="42"/>
      <c r="D31" s="42"/>
      <c r="E31" s="42"/>
      <c r="F31" s="42"/>
      <c r="G31" s="42"/>
    </row>
    <row r="33" spans="2:5">
      <c r="B33" s="35"/>
      <c r="E33" s="36"/>
    </row>
    <row r="34" spans="2:5">
      <c r="E34" s="36"/>
    </row>
    <row r="35" spans="2:5">
      <c r="E35" s="36"/>
    </row>
    <row r="36" spans="2:5">
      <c r="E36" s="36"/>
    </row>
  </sheetData>
  <mergeCells count="2">
    <mergeCell ref="B28:D28"/>
    <mergeCell ref="B31:G31"/>
  </mergeCells>
  <pageMargins left="0.45" right="0.45" top="0.5" bottom="0.5" header="0.3" footer="0.25"/>
  <pageSetup scale="75" orientation="landscape" horizontalDpi="0" verticalDpi="0"/>
  <headerFooter>
    <oddFooter>&amp;LTGSawhney&amp;R&amp;F/&amp;A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FY2013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Mark Glennon</cp:lastModifiedBy>
  <cp:lastPrinted>2014-10-13T13:37:02Z</cp:lastPrinted>
  <dcterms:created xsi:type="dcterms:W3CDTF">2014-10-13T13:34:36Z</dcterms:created>
  <dcterms:modified xsi:type="dcterms:W3CDTF">2014-10-15T22:37:38Z</dcterms:modified>
</cp:coreProperties>
</file>